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01" activeTab="1"/>
  </bookViews>
  <sheets>
    <sheet name="Q2pl" sheetId="1" r:id="rId1"/>
    <sheet name="Q2BS&amp;notes" sheetId="2" r:id="rId2"/>
  </sheets>
  <definedNames>
    <definedName name="_xlnm.Print_Area" localSheetId="1">'Q2BS&amp;notes'!$A$1:$H$227</definedName>
  </definedNames>
  <calcPr fullCalcOnLoad="1"/>
</workbook>
</file>

<file path=xl/sharedStrings.xml><?xml version="1.0" encoding="utf-8"?>
<sst xmlns="http://schemas.openxmlformats.org/spreadsheetml/2006/main" count="242" uniqueCount="181">
  <si>
    <t>KIA LIM BERHAD (342868-P)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</si>
  <si>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</si>
  <si>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</si>
  <si>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</si>
  <si>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</si>
  <si>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</si>
  <si>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</si>
  <si>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</si>
  <si>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</si>
  <si>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</si>
  <si>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</si>
  <si>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</si>
  <si>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1. (a)</t>
  </si>
  <si>
    <t>Revenue</t>
  </si>
  <si>
    <t xml:space="preserve">    (b) </t>
  </si>
  <si>
    <t>Investment income</t>
  </si>
  <si>
    <t>N/A</t>
  </si>
  <si>
    <t xml:space="preserve">    (c) </t>
  </si>
  <si>
    <t xml:space="preserve">Other income </t>
  </si>
  <si>
    <t>2. (a)</t>
  </si>
  <si>
    <t xml:space="preserve">Profit/(loss) before finance cost, </t>
  </si>
  <si>
    <t xml:space="preserve">depreciation and amortisation, </t>
  </si>
  <si>
    <t xml:space="preserve">exceptional items, income tax, </t>
  </si>
  <si>
    <t xml:space="preserve">minority interests and extraordinary </t>
  </si>
  <si>
    <t>items</t>
  </si>
  <si>
    <t>Finance cost</t>
  </si>
  <si>
    <t>Depreciation and amortisation</t>
  </si>
  <si>
    <t xml:space="preserve">   </t>
  </si>
  <si>
    <t xml:space="preserve">    (d) </t>
  </si>
  <si>
    <t>Exceptional items</t>
  </si>
  <si>
    <t xml:space="preserve">    (e)</t>
  </si>
  <si>
    <t xml:space="preserve">Profit/(loss) before income tax, </t>
  </si>
  <si>
    <t xml:space="preserve">    (f) </t>
  </si>
  <si>
    <t xml:space="preserve">Share of profits and losses of </t>
  </si>
  <si>
    <t>associated companies</t>
  </si>
  <si>
    <t xml:space="preserve">    (g) </t>
  </si>
  <si>
    <t xml:space="preserve">    (h) </t>
  </si>
  <si>
    <t>Income tax</t>
  </si>
  <si>
    <t xml:space="preserve">    (i) </t>
  </si>
  <si>
    <t>(i) Profit/(loss) after income tax</t>
  </si>
  <si>
    <t xml:space="preserve">    before deducting minority interests</t>
  </si>
  <si>
    <t>(ii) Less minority interests</t>
  </si>
  <si>
    <t xml:space="preserve">    (j)</t>
  </si>
  <si>
    <t>Pre-acquisition profit/(loss), if</t>
  </si>
  <si>
    <t>applicable</t>
  </si>
  <si>
    <t xml:space="preserve">    (k) </t>
  </si>
  <si>
    <t>Net profit/(loss) from ordinary</t>
  </si>
  <si>
    <t>activities attributable to members of</t>
  </si>
  <si>
    <t>the company</t>
  </si>
  <si>
    <t xml:space="preserve">    (l) </t>
  </si>
  <si>
    <t>(i) Extraordinary items</t>
  </si>
  <si>
    <t>(iii) Extraordinary items attributable to</t>
  </si>
  <si>
    <t xml:space="preserve">     members of the company</t>
  </si>
  <si>
    <t xml:space="preserve">    (m) </t>
  </si>
  <si>
    <t>Net profit/(loss) attributable to</t>
  </si>
  <si>
    <t>members of the company</t>
  </si>
  <si>
    <t>3. Earnings per share based on 2 (m) above</t>
  </si>
  <si>
    <t xml:space="preserve">    after deducting any provision for </t>
  </si>
  <si>
    <t xml:space="preserve">    preference dividends if any:-</t>
  </si>
  <si>
    <t xml:space="preserve">    (a) </t>
  </si>
  <si>
    <t>Basic (based on 44,550,000/</t>
  </si>
  <si>
    <t xml:space="preserve">    (b)</t>
  </si>
  <si>
    <t>ordinary shares) (sen)</t>
  </si>
  <si>
    <t>CONSOLIDATED BALANCE SHEET</t>
  </si>
  <si>
    <t xml:space="preserve">AS AT </t>
  </si>
  <si>
    <t xml:space="preserve">END OF </t>
  </si>
  <si>
    <t>PRECEDING</t>
  </si>
  <si>
    <t>FINANCIAL</t>
  </si>
  <si>
    <t>YEAR END</t>
  </si>
  <si>
    <t>31/12/2000</t>
  </si>
  <si>
    <t>1. Property, plant and equipment</t>
  </si>
  <si>
    <t>2. Investment property</t>
  </si>
  <si>
    <t>3. Investment in associated companies</t>
  </si>
  <si>
    <t>4. Long term investments</t>
  </si>
  <si>
    <t>5. Goodwill on consolidation</t>
  </si>
  <si>
    <t>6. Intangible assets</t>
  </si>
  <si>
    <t>7. Other long term assets</t>
  </si>
  <si>
    <t>8. Current assets</t>
  </si>
  <si>
    <t xml:space="preserve">    - Inventories</t>
  </si>
  <si>
    <t xml:space="preserve">    - Trade receivables</t>
  </si>
  <si>
    <t xml:space="preserve">    - Short term investments</t>
  </si>
  <si>
    <t xml:space="preserve">    - Cash</t>
  </si>
  <si>
    <t xml:space="preserve">    - Other receivables</t>
  </si>
  <si>
    <t>9. Current liabilities</t>
  </si>
  <si>
    <t xml:space="preserve">    - Trade payables</t>
  </si>
  <si>
    <t xml:space="preserve">    - Other payables</t>
  </si>
  <si>
    <t xml:space="preserve">    - Short term borrowings</t>
  </si>
  <si>
    <t xml:space="preserve">    - Provision for taxation</t>
  </si>
  <si>
    <t xml:space="preserve">    - Proposed dividend</t>
  </si>
  <si>
    <t xml:space="preserve">    - Others</t>
  </si>
  <si>
    <t>10. Net current assets or current liabilities</t>
  </si>
  <si>
    <t>11. Shareholders' funds</t>
  </si>
  <si>
    <t xml:space="preserve">      Share Capital </t>
  </si>
  <si>
    <t xml:space="preserve">      Reserves</t>
  </si>
  <si>
    <t xml:space="preserve">      - Share premium</t>
  </si>
  <si>
    <t xml:space="preserve">      - Revaluation reserve</t>
  </si>
  <si>
    <t xml:space="preserve">      - Capital reserve</t>
  </si>
  <si>
    <t xml:space="preserve">      - Statutory reserve</t>
  </si>
  <si>
    <t xml:space="preserve">      - Retained profit</t>
  </si>
  <si>
    <t xml:space="preserve">      - Others</t>
  </si>
  <si>
    <t>12. Minority interests</t>
  </si>
  <si>
    <t>13. Long term borrowings</t>
  </si>
  <si>
    <t>14. Other long term liabilities</t>
  </si>
  <si>
    <t>15. Deferred taxation</t>
  </si>
  <si>
    <t>16. Net tangible assets per share (RM)</t>
  </si>
  <si>
    <t>NOTES:</t>
  </si>
  <si>
    <t>1.  ACCOUNTING POLICIES</t>
  </si>
  <si>
    <t xml:space="preserve">The same accounting policies and methods of computation used in the preparation of the Group's Annual </t>
  </si>
  <si>
    <t>Report for the year ended 31/12/2000 have been applied in the preparation of the quarterly financial statements.</t>
  </si>
  <si>
    <t>2. EXCEPTIONAL ITEMS</t>
  </si>
  <si>
    <t>There were no exceptional items for the current quarter and financial year-to-date.</t>
  </si>
  <si>
    <t>3. EXTRAORDINARY ITEMS</t>
  </si>
  <si>
    <t>There were no extraordinary items for the current quarter and financial year-to-date.</t>
  </si>
  <si>
    <t>4. TAXATION</t>
  </si>
  <si>
    <t>No provision for taxation is necessary for the current quarter and financial year-to-date.</t>
  </si>
  <si>
    <t>5. PROFITS/(LOSSES) ON SALE OF UNQUOTED INVESTMENTS AND/OR PROPERTIES</t>
  </si>
  <si>
    <t>There were no sales of unquoted investments and properties for the current quarter and financial year-to-date.</t>
  </si>
  <si>
    <t xml:space="preserve">6. PURCHASE OR DISPOSAL OF QUOTED SECURITIES </t>
  </si>
  <si>
    <t xml:space="preserve">    a) There were no purchases or disposals of quoted securities for the current quarter and financial year-to-</t>
  </si>
  <si>
    <t xml:space="preserve">        date.</t>
  </si>
  <si>
    <t xml:space="preserve">    b)  Investments in quoted securities are as follows:-</t>
  </si>
  <si>
    <t>At cost</t>
  </si>
  <si>
    <t>At carrying value</t>
  </si>
  <si>
    <t>At market value</t>
  </si>
  <si>
    <t>7. CHANGES IN THE COMPOSITION OF THE GROUP</t>
  </si>
  <si>
    <t>There were no changes in the composition of the group for the current quarter and financial year-to-date.</t>
  </si>
  <si>
    <t>8. STATUS OF CORPORATE PROPOSALS</t>
  </si>
  <si>
    <t>9. ISSUANCE AND REPAYMENT OF DEBT AND EQUITY SECURITIES</t>
  </si>
  <si>
    <t xml:space="preserve">There were no issuance and repayment of debt and equity securities, share buy-backs, share cancellations, </t>
  </si>
  <si>
    <t>shares held as treasury shares and resale of treasury shares for the current financial year-to-date.</t>
  </si>
  <si>
    <t>10. GROUP BORROWINGS AND DEBT SECURITIES</t>
  </si>
  <si>
    <t xml:space="preserve">     a) The tenure of Group borrowings (all denominated in Malaysian currency) classified as short and long </t>
  </si>
  <si>
    <t xml:space="preserve">         term categories are as follows:-</t>
  </si>
  <si>
    <t xml:space="preserve">    </t>
  </si>
  <si>
    <t>Short term</t>
  </si>
  <si>
    <t>- secured</t>
  </si>
  <si>
    <t>- unsecured</t>
  </si>
  <si>
    <t>Long term</t>
  </si>
  <si>
    <t>Total</t>
  </si>
  <si>
    <t>11. CONTINGENT LIABILITIES</t>
  </si>
  <si>
    <t>12. FINANCIAL INSTRUMENTS WITH OFF BALANCE SHEET RISK</t>
  </si>
  <si>
    <t>13. MATERIAL LITIGATION</t>
  </si>
  <si>
    <t>14. SEGMENT REPORTING</t>
  </si>
  <si>
    <t>As the Group operates principally within one industry and one country for the current financial year-to-date,</t>
  </si>
  <si>
    <t>segment reporting is deemed not necessary.</t>
  </si>
  <si>
    <t>15. MATERIAL CHANGE IN QUARTERLY RESULTS AS COMPARED WITH PRECEDING QUARTER</t>
  </si>
  <si>
    <t>16. REVIEW OF PERFORMANCE</t>
  </si>
  <si>
    <t>17. MATERIAL EVENTS SUBSEQUENT TO THE END OF THE PERIOD REPORTED</t>
  </si>
  <si>
    <t>There were no material events subsequent to the end of the period reported that have not been reflected in the</t>
  </si>
  <si>
    <t xml:space="preserve">financial statement for the period, made up to a date not earlier than 7 days from the date of issue of the </t>
  </si>
  <si>
    <t>current quarter report.</t>
  </si>
  <si>
    <t>18. SEASONALITY OR CYCLICALITY OF OPERATIONS</t>
  </si>
  <si>
    <t>The operation of the Group is not subject to seasonal of cyclical fluctuations.</t>
  </si>
  <si>
    <t>19. CURRENT YEAR PROSPECTS</t>
  </si>
  <si>
    <t>20. VARIANCE ON PROFIT FORECAST OR PROFIT GUARANTEE</t>
  </si>
  <si>
    <t>No profit forecast or profit guarantee was issued during the current quarter.</t>
  </si>
  <si>
    <t>21. DIVIDENDS</t>
  </si>
  <si>
    <t>No dividend has been recommended by the Board.</t>
  </si>
  <si>
    <t>By order of the Board</t>
  </si>
  <si>
    <t>Leong Siew Foong</t>
  </si>
  <si>
    <t>Secretary(MAICSA  No. 7007572)</t>
  </si>
  <si>
    <t>Batu Pahat</t>
  </si>
  <si>
    <t>The Group recorded a lower turnover for the quarter under review as compared to the corresponding quarter of</t>
  </si>
  <si>
    <t>31/12/2001</t>
  </si>
  <si>
    <t>Quarterly report on consolidated results for the fourth quarter ended 31/12/2001.  The figures have not been audited.</t>
  </si>
  <si>
    <t>There was no corporate proposal announced but not completed as at 20/02/2002.</t>
  </si>
  <si>
    <t>There were no contingent liabilities as at 20/02/2002.</t>
  </si>
  <si>
    <t>There were no financial instruments with off balance sheet risk as at 20/02/2002.</t>
  </si>
  <si>
    <t>There was no pending material litigation as at 20/02/2002.</t>
  </si>
  <si>
    <t>41,942,466 ordinary shares) (sen)</t>
  </si>
  <si>
    <t>Fully diluted (based on 44,560,845</t>
  </si>
  <si>
    <t xml:space="preserve">There was a decrease in the operating loss for the quarter reported on as compared with the preceding </t>
  </si>
  <si>
    <t xml:space="preserve">the preceding year.  This is due to the decrease in sales quantity as well as selling prices of majority products. </t>
  </si>
  <si>
    <t xml:space="preserve">With a wider range of quality ceramic finished goods especially those of high end products, the Directors </t>
  </si>
  <si>
    <t>Date: 27 February 2002</t>
  </si>
  <si>
    <t xml:space="preserve">quarter principally due to the increase in sales quantity. </t>
  </si>
  <si>
    <t>Correspondingly, the operating loss has increased.  For the whole year, turnover was higher compared with</t>
  </si>
  <si>
    <t>last year due to better prices and higher exports.  Loss for the year was lower than last year because prices</t>
  </si>
  <si>
    <t>were better for the group's product.</t>
  </si>
  <si>
    <t>from our export market.</t>
  </si>
  <si>
    <t xml:space="preserve">expect a gradual improvement in the current year.  This can be further supported by the encouraging response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</si>
</sst>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\&quot;#,##0;&quot;\&quot;\-#,##0"/>
    <numFmt numFmtId="171" formatCode="&quot;\&quot;#,##0;[Red]&quot;\&quot;\-#,##0"/>
    <numFmt numFmtId="172" formatCode="&quot;\&quot;#,##0.00;&quot;\&quot;\-#,##0.00"/>
    <numFmt numFmtId="173" formatCode="&quot;\&quot;#,##0.00;[Red]&quot;\&quot;\-#,##0.00"/>
    <numFmt numFmtId="174" formatCode="_ &quot;\&quot;* #,##0_ ;_ &quot;\&quot;* \-#,##0_ ;_ &quot;\&quot;* &quot;-&quot;_ ;_ @_ "/>
    <numFmt numFmtId="175" formatCode="_ * #,##0_ ;_ * \-#,##0_ ;_ * &quot;-&quot;_ ;_ @_ "/>
    <numFmt numFmtId="176" formatCode="_ &quot;\&quot;* #,##0.00_ ;_ &quot;\&quot;* \-#,##0.00_ ;_ &quot;\&quot;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 * #,##0.0_ ;_ * \-#,##0.0_ ;_ * &quot;-&quot;??_ ;_ @_ "/>
    <numFmt numFmtId="181" formatCode="_ * #,##0_ ;_ * \-#,##0_ ;_ * &quot;-&quot;??_ ;_ @_ 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%"/>
    <numFmt numFmtId="189" formatCode="0.000%"/>
    <numFmt numFmtId="190" formatCode="_(* #,##0.000_);_(* \(#,##0.000\);_(* &quot;-&quot;??_);_(@_)"/>
    <numFmt numFmtId="191" formatCode="_(* #,##0.0000_);_(* \(#,##0.00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179" fontId="0" fillId="0" borderId="0" xfId="15" applyNumberFormat="1" applyAlignment="1">
      <alignment/>
    </xf>
    <xf numFmtId="179" fontId="0" fillId="0" borderId="1" xfId="15" applyNumberFormat="1" applyBorder="1" applyAlignment="1">
      <alignment/>
    </xf>
    <xf numFmtId="179" fontId="0" fillId="0" borderId="0" xfId="0" applyNumberFormat="1" applyAlignment="1">
      <alignment/>
    </xf>
    <xf numFmtId="179" fontId="0" fillId="0" borderId="2" xfId="0" applyNumberFormat="1" applyBorder="1" applyAlignment="1">
      <alignment/>
    </xf>
    <xf numFmtId="43" fontId="0" fillId="0" borderId="0" xfId="15" applyAlignment="1">
      <alignment/>
    </xf>
    <xf numFmtId="179" fontId="0" fillId="0" borderId="0" xfId="15" applyNumberFormat="1" applyBorder="1" applyAlignment="1">
      <alignment/>
    </xf>
    <xf numFmtId="179" fontId="0" fillId="0" borderId="0" xfId="15" applyNumberFormat="1" applyAlignment="1">
      <alignment horizontal="right"/>
    </xf>
    <xf numFmtId="1" fontId="0" fillId="0" borderId="0" xfId="0" applyNumberFormat="1" applyAlignment="1">
      <alignment/>
    </xf>
    <xf numFmtId="179" fontId="0" fillId="0" borderId="0" xfId="15" applyNumberFormat="1" applyFont="1" applyAlignment="1">
      <alignment horizontal="center"/>
    </xf>
    <xf numFmtId="179" fontId="0" fillId="0" borderId="0" xfId="15" applyNumberFormat="1" applyAlignment="1">
      <alignment horizontal="center"/>
    </xf>
    <xf numFmtId="0" fontId="0" fillId="0" borderId="0" xfId="0" applyFont="1" applyAlignment="1">
      <alignment/>
    </xf>
    <xf numFmtId="43" fontId="0" fillId="0" borderId="0" xfId="15" applyBorder="1" applyAlignment="1">
      <alignment/>
    </xf>
    <xf numFmtId="0" fontId="0" fillId="0" borderId="0" xfId="0" applyAlignment="1">
      <alignment horizontal="centerContinuous"/>
    </xf>
    <xf numFmtId="43" fontId="0" fillId="0" borderId="0" xfId="15" applyNumberFormat="1" applyAlignment="1">
      <alignment horizontal="center"/>
    </xf>
    <xf numFmtId="43" fontId="0" fillId="0" borderId="0" xfId="15" applyNumberFormat="1" applyAlignment="1" applyProtection="1">
      <alignment horizontal="center"/>
      <protection/>
    </xf>
    <xf numFmtId="179" fontId="0" fillId="0" borderId="0" xfId="15" applyNumberFormat="1" applyAlignment="1">
      <alignment horizontal="centerContinuous"/>
    </xf>
    <xf numFmtId="43" fontId="0" fillId="0" borderId="0" xfId="15" applyNumberFormat="1" applyFont="1" applyAlignment="1">
      <alignment horizontal="center"/>
    </xf>
    <xf numFmtId="179" fontId="0" fillId="0" borderId="0" xfId="15" applyNumberFormat="1" applyFont="1" applyAlignment="1">
      <alignment horizontal="center"/>
    </xf>
    <xf numFmtId="0" fontId="0" fillId="0" borderId="0" xfId="0" applyFont="1" applyAlignment="1">
      <alignment horizontal="left"/>
    </xf>
    <xf numFmtId="177" fontId="0" fillId="0" borderId="0" xfId="0" applyNumberFormat="1" applyAlignment="1">
      <alignment/>
    </xf>
    <xf numFmtId="179" fontId="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workbookViewId="0" topLeftCell="A6">
      <pane xSplit="5355" ySplit="1785" topLeftCell="G33" activePane="bottomRight" state="split"/>
      <selection pane="topLeft" activeCell="A6" sqref="A6"/>
      <selection pane="topRight" activeCell="J10" sqref="J10"/>
      <selection pane="bottomLeft" activeCell="B72" sqref="B72"/>
      <selection pane="bottomRight" activeCell="I32" sqref="I32"/>
    </sheetView>
  </sheetViews>
  <sheetFormatPr defaultColWidth="9.140625" defaultRowHeight="12.75"/>
  <cols>
    <col min="1" max="1" width="7.7109375" style="0" customWidth="1"/>
    <col min="5" max="5" width="3.00390625" style="0" customWidth="1"/>
    <col min="7" max="7" width="11.28125" style="0" customWidth="1"/>
    <col min="8" max="8" width="18.7109375" style="5" customWidth="1"/>
    <col min="9" max="9" width="12.8515625" style="0" customWidth="1"/>
    <col min="10" max="10" width="17.57421875" style="0" customWidth="1"/>
  </cols>
  <sheetData>
    <row r="1" spans="1:3" ht="12.75">
      <c r="A1" s="2" t="s">
        <v>0</v>
      </c>
      <c r="C1" s="2"/>
    </row>
    <row r="2" spans="1:3" ht="12.75">
      <c r="A2" s="15" t="s">
        <v>164</v>
      </c>
      <c r="C2" s="2"/>
    </row>
    <row r="3" spans="1:3" ht="12.75">
      <c r="A3" s="2"/>
      <c r="C3" s="2"/>
    </row>
    <row r="4" spans="1:3" ht="12.75">
      <c r="A4" s="15" t="s">
        <v>1</v>
      </c>
      <c r="C4" s="2"/>
    </row>
    <row r="6" spans="7:10" ht="12.75">
      <c r="G6" s="17" t="s">
        <v>2</v>
      </c>
      <c r="H6" s="20"/>
      <c r="I6" s="17" t="s">
        <v>3</v>
      </c>
      <c r="J6" s="17"/>
    </row>
    <row r="7" spans="7:10" ht="12.75">
      <c r="G7" s="1" t="s">
        <v>4</v>
      </c>
      <c r="H7" s="13" t="s">
        <v>5</v>
      </c>
      <c r="I7" s="1" t="s">
        <v>4</v>
      </c>
      <c r="J7" s="1" t="s">
        <v>5</v>
      </c>
    </row>
    <row r="8" spans="7:10" ht="12.75">
      <c r="G8" s="1" t="s">
        <v>6</v>
      </c>
      <c r="H8" s="14" t="s">
        <v>7</v>
      </c>
      <c r="I8" s="1" t="s">
        <v>6</v>
      </c>
      <c r="J8" s="1" t="s">
        <v>7</v>
      </c>
    </row>
    <row r="9" spans="7:10" ht="12.75">
      <c r="G9" s="1" t="s">
        <v>8</v>
      </c>
      <c r="H9" s="1" t="s">
        <v>8</v>
      </c>
      <c r="I9" s="1" t="s">
        <v>9</v>
      </c>
      <c r="J9" s="1" t="s">
        <v>10</v>
      </c>
    </row>
    <row r="10" spans="7:10" ht="12.75">
      <c r="G10" s="1" t="s">
        <v>163</v>
      </c>
      <c r="H10" s="1" t="s">
        <v>69</v>
      </c>
      <c r="I10" s="1" t="s">
        <v>163</v>
      </c>
      <c r="J10" s="1" t="s">
        <v>69</v>
      </c>
    </row>
    <row r="11" spans="7:10" ht="12.75">
      <c r="G11" s="1" t="s">
        <v>11</v>
      </c>
      <c r="H11" s="14" t="s">
        <v>11</v>
      </c>
      <c r="I11" s="1" t="s">
        <v>11</v>
      </c>
      <c r="J11" s="1" t="s">
        <v>11</v>
      </c>
    </row>
    <row r="12" spans="7:10" ht="12.75">
      <c r="G12" s="1"/>
      <c r="H12" s="14"/>
      <c r="I12" s="1"/>
      <c r="J12" s="1"/>
    </row>
    <row r="13" spans="1:13" ht="12.75">
      <c r="A13" s="4" t="s">
        <v>12</v>
      </c>
      <c r="B13" t="s">
        <v>13</v>
      </c>
      <c r="G13" s="7">
        <f>+I13-28843</f>
        <v>8283</v>
      </c>
      <c r="H13" s="13">
        <v>9907</v>
      </c>
      <c r="I13" s="5">
        <v>37126</v>
      </c>
      <c r="J13" s="14">
        <v>35796</v>
      </c>
      <c r="M13" s="12"/>
    </row>
    <row r="14" spans="9:10" ht="12.75">
      <c r="I14" s="5"/>
      <c r="J14" s="5"/>
    </row>
    <row r="15" spans="1:10" ht="12.75">
      <c r="A15" t="s">
        <v>14</v>
      </c>
      <c r="B15" t="s">
        <v>15</v>
      </c>
      <c r="G15" s="13" t="s">
        <v>16</v>
      </c>
      <c r="H15" s="13" t="s">
        <v>16</v>
      </c>
      <c r="I15" s="13" t="s">
        <v>16</v>
      </c>
      <c r="J15" s="13" t="s">
        <v>16</v>
      </c>
    </row>
    <row r="16" spans="9:10" ht="12.75">
      <c r="I16" s="5"/>
      <c r="J16" s="5"/>
    </row>
    <row r="17" spans="1:10" ht="12.75">
      <c r="A17" t="s">
        <v>17</v>
      </c>
      <c r="B17" t="s">
        <v>18</v>
      </c>
      <c r="G17" s="7">
        <f>+I17-610</f>
        <v>493</v>
      </c>
      <c r="H17" s="13">
        <v>129</v>
      </c>
      <c r="I17" s="5">
        <f>1606-327-32-144</f>
        <v>1103</v>
      </c>
      <c r="J17" s="14">
        <v>829</v>
      </c>
    </row>
    <row r="18" spans="9:10" ht="12.75">
      <c r="I18" s="5"/>
      <c r="J18" s="5"/>
    </row>
    <row r="19" spans="1:10" ht="12.75">
      <c r="A19" s="4" t="s">
        <v>19</v>
      </c>
      <c r="B19" t="s">
        <v>20</v>
      </c>
      <c r="G19" s="5">
        <f>+G31+G27+G25</f>
        <v>535</v>
      </c>
      <c r="H19" s="5">
        <f>+H31+H27+H25</f>
        <v>1118</v>
      </c>
      <c r="I19" s="5">
        <f>+I31+I27+I25</f>
        <v>5319</v>
      </c>
      <c r="J19" s="5">
        <f>+J31+J27+J25</f>
        <v>2164</v>
      </c>
    </row>
    <row r="20" spans="2:10" ht="12.75">
      <c r="B20" t="s">
        <v>21</v>
      </c>
      <c r="I20" s="5"/>
      <c r="J20" s="5"/>
    </row>
    <row r="21" spans="2:10" ht="12.75">
      <c r="B21" t="s">
        <v>22</v>
      </c>
      <c r="I21" s="5"/>
      <c r="J21" s="5"/>
    </row>
    <row r="22" spans="2:10" ht="12.75">
      <c r="B22" t="s">
        <v>23</v>
      </c>
      <c r="I22" s="5"/>
      <c r="J22" s="5"/>
    </row>
    <row r="23" spans="2:10" ht="12.75">
      <c r="B23" t="s">
        <v>24</v>
      </c>
      <c r="I23" s="5"/>
      <c r="J23" s="5"/>
    </row>
    <row r="24" spans="9:10" ht="12.75">
      <c r="I24" s="5"/>
      <c r="J24" s="5"/>
    </row>
    <row r="25" spans="1:10" ht="12.75">
      <c r="A25" t="s">
        <v>14</v>
      </c>
      <c r="B25" t="s">
        <v>25</v>
      </c>
      <c r="G25" s="7">
        <f>+I25-4395</f>
        <v>1393</v>
      </c>
      <c r="H25" s="13">
        <v>1424</v>
      </c>
      <c r="I25" s="5">
        <v>5788</v>
      </c>
      <c r="J25" s="14">
        <v>5990</v>
      </c>
    </row>
    <row r="26" spans="9:10" ht="12.75">
      <c r="I26" s="5"/>
      <c r="J26" s="5"/>
    </row>
    <row r="27" spans="1:10" ht="12.75">
      <c r="A27" t="s">
        <v>17</v>
      </c>
      <c r="B27" t="s">
        <v>26</v>
      </c>
      <c r="G27" s="7">
        <f>+I27-5806</f>
        <v>1978</v>
      </c>
      <c r="H27" s="13">
        <v>2214</v>
      </c>
      <c r="I27" s="5">
        <v>7784</v>
      </c>
      <c r="J27" s="14">
        <v>8036</v>
      </c>
    </row>
    <row r="28" spans="1:10" ht="12.75">
      <c r="A28" t="s">
        <v>27</v>
      </c>
      <c r="I28" s="5"/>
      <c r="J28" s="5"/>
    </row>
    <row r="29" spans="1:10" ht="12.75">
      <c r="A29" t="s">
        <v>28</v>
      </c>
      <c r="B29" t="s">
        <v>29</v>
      </c>
      <c r="G29" s="13" t="s">
        <v>16</v>
      </c>
      <c r="H29" s="13" t="s">
        <v>16</v>
      </c>
      <c r="I29" s="13" t="s">
        <v>16</v>
      </c>
      <c r="J29" s="13" t="s">
        <v>16</v>
      </c>
    </row>
    <row r="30" spans="9:10" ht="12.75">
      <c r="I30" s="5"/>
      <c r="J30" s="5"/>
    </row>
    <row r="31" spans="1:10" ht="12.75">
      <c r="A31" t="s">
        <v>30</v>
      </c>
      <c r="B31" t="s">
        <v>31</v>
      </c>
      <c r="G31" s="13">
        <f>+I31+5417</f>
        <v>-2836</v>
      </c>
      <c r="H31" s="13">
        <v>-2520</v>
      </c>
      <c r="I31" s="5">
        <f>-8206-47</f>
        <v>-8253</v>
      </c>
      <c r="J31" s="13">
        <v>-11862</v>
      </c>
    </row>
    <row r="32" spans="2:10" ht="12.75">
      <c r="B32" t="s">
        <v>23</v>
      </c>
      <c r="I32" s="5"/>
      <c r="J32" s="5"/>
    </row>
    <row r="33" spans="2:10" ht="12.75">
      <c r="B33" t="s">
        <v>24</v>
      </c>
      <c r="I33" s="5"/>
      <c r="J33" s="5"/>
    </row>
    <row r="34" spans="9:10" ht="12.75">
      <c r="I34" s="5"/>
      <c r="J34" s="5"/>
    </row>
    <row r="35" spans="1:10" ht="12.75">
      <c r="A35" t="s">
        <v>32</v>
      </c>
      <c r="B35" t="s">
        <v>33</v>
      </c>
      <c r="G35" s="13" t="s">
        <v>16</v>
      </c>
      <c r="H35" s="13">
        <v>13</v>
      </c>
      <c r="I35" s="13" t="s">
        <v>16</v>
      </c>
      <c r="J35" s="13">
        <v>13</v>
      </c>
    </row>
    <row r="36" spans="2:10" ht="12.75">
      <c r="B36" t="s">
        <v>34</v>
      </c>
      <c r="I36" s="5"/>
      <c r="J36" s="5"/>
    </row>
    <row r="37" spans="9:10" ht="12.75">
      <c r="I37" s="5"/>
      <c r="J37" s="5"/>
    </row>
    <row r="38" spans="1:10" ht="12.75">
      <c r="A38" t="s">
        <v>35</v>
      </c>
      <c r="B38" t="s">
        <v>31</v>
      </c>
      <c r="G38" s="13">
        <f>SUM(G31:G37)</f>
        <v>-2836</v>
      </c>
      <c r="H38" s="13">
        <f>SUM(H31:H37)</f>
        <v>-2507</v>
      </c>
      <c r="I38" s="5">
        <f>SUM(I31:I35)</f>
        <v>-8253</v>
      </c>
      <c r="J38" s="14">
        <f>SUM(J31:J37)</f>
        <v>-11849</v>
      </c>
    </row>
    <row r="39" spans="2:10" ht="12.75">
      <c r="B39" t="s">
        <v>23</v>
      </c>
      <c r="I39" s="5"/>
      <c r="J39" s="5"/>
    </row>
    <row r="40" spans="2:10" ht="12.75">
      <c r="B40" t="s">
        <v>24</v>
      </c>
      <c r="I40" s="5"/>
      <c r="J40" s="5"/>
    </row>
    <row r="41" spans="9:10" ht="12.75">
      <c r="I41" s="5"/>
      <c r="J41" s="5"/>
    </row>
    <row r="42" spans="1:10" ht="12.75">
      <c r="A42" t="s">
        <v>36</v>
      </c>
      <c r="B42" t="s">
        <v>37</v>
      </c>
      <c r="G42" s="7">
        <f>+I42</f>
        <v>-8</v>
      </c>
      <c r="H42" s="13">
        <v>0</v>
      </c>
      <c r="I42" s="5">
        <v>-8</v>
      </c>
      <c r="J42" s="14">
        <v>-196</v>
      </c>
    </row>
    <row r="43" spans="9:10" ht="12.75">
      <c r="I43" s="5"/>
      <c r="J43" s="5"/>
    </row>
    <row r="44" spans="1:10" ht="12.75">
      <c r="A44" t="s">
        <v>38</v>
      </c>
      <c r="B44" t="s">
        <v>39</v>
      </c>
      <c r="G44" s="5">
        <f>+G38+G42</f>
        <v>-2844</v>
      </c>
      <c r="H44" s="13">
        <f>SUM(H38:H43)</f>
        <v>-2507</v>
      </c>
      <c r="I44" s="5">
        <f>+I38+I42</f>
        <v>-8261</v>
      </c>
      <c r="J44" s="14">
        <f>SUM(J38:J43)</f>
        <v>-12045</v>
      </c>
    </row>
    <row r="45" spans="2:10" ht="12.75">
      <c r="B45" t="s">
        <v>40</v>
      </c>
      <c r="I45" s="5"/>
      <c r="J45" s="5"/>
    </row>
    <row r="46" spans="9:10" ht="12.75">
      <c r="I46" s="5"/>
      <c r="J46" s="5"/>
    </row>
    <row r="47" spans="2:10" ht="12.75">
      <c r="B47" t="s">
        <v>41</v>
      </c>
      <c r="G47" s="13" t="s">
        <v>16</v>
      </c>
      <c r="H47" s="13" t="s">
        <v>16</v>
      </c>
      <c r="I47" s="13" t="s">
        <v>16</v>
      </c>
      <c r="J47" s="13" t="s">
        <v>16</v>
      </c>
    </row>
    <row r="48" spans="9:10" ht="12.75">
      <c r="I48" s="5"/>
      <c r="J48" s="5"/>
    </row>
    <row r="49" spans="1:10" ht="12.75">
      <c r="A49" t="s">
        <v>42</v>
      </c>
      <c r="B49" t="s">
        <v>43</v>
      </c>
      <c r="G49" s="13" t="s">
        <v>16</v>
      </c>
      <c r="H49" s="13" t="s">
        <v>16</v>
      </c>
      <c r="I49" s="13" t="s">
        <v>16</v>
      </c>
      <c r="J49" s="13" t="s">
        <v>16</v>
      </c>
    </row>
    <row r="50" spans="2:10" ht="12.75">
      <c r="B50" t="s">
        <v>44</v>
      </c>
      <c r="I50" s="5"/>
      <c r="J50" s="5"/>
    </row>
    <row r="51" spans="9:10" ht="12.75">
      <c r="I51" s="5"/>
      <c r="J51" s="5"/>
    </row>
    <row r="52" spans="1:10" ht="12.75">
      <c r="A52" t="s">
        <v>45</v>
      </c>
      <c r="B52" t="s">
        <v>46</v>
      </c>
      <c r="G52" s="13">
        <f>SUM(G44:G48)</f>
        <v>-2844</v>
      </c>
      <c r="H52" s="13">
        <f>SUM(H44:H48)</f>
        <v>-2507</v>
      </c>
      <c r="I52" s="5">
        <f>+I44</f>
        <v>-8261</v>
      </c>
      <c r="J52" s="14">
        <f>SUM(J44:J48)</f>
        <v>-12045</v>
      </c>
    </row>
    <row r="53" spans="2:10" ht="12.75">
      <c r="B53" t="s">
        <v>47</v>
      </c>
      <c r="I53" s="5"/>
      <c r="J53" s="5"/>
    </row>
    <row r="54" spans="2:10" ht="12.75">
      <c r="B54" t="s">
        <v>48</v>
      </c>
      <c r="I54" s="5"/>
      <c r="J54" s="5"/>
    </row>
    <row r="55" spans="9:10" ht="12.75">
      <c r="I55" s="5"/>
      <c r="J55" s="5"/>
    </row>
    <row r="56" spans="1:10" ht="12.75">
      <c r="A56" t="s">
        <v>49</v>
      </c>
      <c r="B56" t="s">
        <v>50</v>
      </c>
      <c r="G56" s="13" t="s">
        <v>16</v>
      </c>
      <c r="H56" s="13" t="s">
        <v>16</v>
      </c>
      <c r="I56" s="13" t="s">
        <v>16</v>
      </c>
      <c r="J56" s="13" t="s">
        <v>16</v>
      </c>
    </row>
    <row r="57" spans="2:10" ht="12.75">
      <c r="B57" t="s">
        <v>41</v>
      </c>
      <c r="G57" s="13" t="s">
        <v>16</v>
      </c>
      <c r="H57" s="13" t="s">
        <v>16</v>
      </c>
      <c r="I57" s="13" t="s">
        <v>16</v>
      </c>
      <c r="J57" s="13" t="s">
        <v>16</v>
      </c>
    </row>
    <row r="58" spans="2:10" ht="12.75">
      <c r="B58" t="s">
        <v>51</v>
      </c>
      <c r="G58" s="13" t="s">
        <v>16</v>
      </c>
      <c r="H58" s="13" t="s">
        <v>16</v>
      </c>
      <c r="I58" s="13" t="s">
        <v>16</v>
      </c>
      <c r="J58" s="13" t="s">
        <v>16</v>
      </c>
    </row>
    <row r="59" spans="2:10" ht="12.75">
      <c r="B59" t="s">
        <v>52</v>
      </c>
      <c r="I59" s="5"/>
      <c r="J59" s="5"/>
    </row>
    <row r="60" spans="9:10" ht="12.75">
      <c r="I60" s="5"/>
      <c r="J60" s="5"/>
    </row>
    <row r="61" spans="1:10" ht="12.75">
      <c r="A61" t="s">
        <v>53</v>
      </c>
      <c r="B61" t="s">
        <v>54</v>
      </c>
      <c r="G61" s="13">
        <f>SUM(G52:G60)</f>
        <v>-2844</v>
      </c>
      <c r="H61" s="13">
        <f>SUM(H52:H60)</f>
        <v>-2507</v>
      </c>
      <c r="I61" s="11">
        <f>+I52</f>
        <v>-8261</v>
      </c>
      <c r="J61" s="14">
        <f>SUM(J52:J60)</f>
        <v>-12045</v>
      </c>
    </row>
    <row r="62" spans="2:10" ht="12.75">
      <c r="B62" t="s">
        <v>55</v>
      </c>
      <c r="I62" s="5"/>
      <c r="J62" s="5"/>
    </row>
    <row r="63" spans="9:10" ht="12.75">
      <c r="I63" s="5"/>
      <c r="J63" s="5"/>
    </row>
    <row r="64" spans="1:10" ht="12.75">
      <c r="A64" s="4" t="s">
        <v>56</v>
      </c>
      <c r="G64" s="1"/>
      <c r="H64" s="14"/>
      <c r="I64" s="13"/>
      <c r="J64" s="14"/>
    </row>
    <row r="65" spans="1:10" ht="12.75">
      <c r="A65" t="s">
        <v>57</v>
      </c>
      <c r="J65" s="5"/>
    </row>
    <row r="66" spans="1:10" ht="12.75">
      <c r="A66" t="s">
        <v>58</v>
      </c>
      <c r="J66" s="5"/>
    </row>
    <row r="67" ht="12.75">
      <c r="J67" s="5"/>
    </row>
    <row r="68" spans="1:10" ht="12.75">
      <c r="A68" t="s">
        <v>59</v>
      </c>
      <c r="B68" t="s">
        <v>60</v>
      </c>
      <c r="G68" s="18">
        <f>+G61/445.5</f>
        <v>-6.383838383838384</v>
      </c>
      <c r="H68" s="18">
        <v>-5.98</v>
      </c>
      <c r="I68" s="19">
        <f>+I61/445.5</f>
        <v>-18.54320987654321</v>
      </c>
      <c r="J68" s="18">
        <v>-28.72</v>
      </c>
    </row>
    <row r="69" spans="2:10" ht="12.75">
      <c r="B69" t="s">
        <v>169</v>
      </c>
      <c r="G69" s="5"/>
      <c r="H69" s="14"/>
      <c r="I69" s="11"/>
      <c r="J69" s="14"/>
    </row>
    <row r="70" spans="7:10" ht="12.75">
      <c r="G70" s="5"/>
      <c r="H70" s="14"/>
      <c r="I70" s="11"/>
      <c r="J70" s="14"/>
    </row>
    <row r="71" spans="1:10" ht="12.75">
      <c r="A71" t="s">
        <v>61</v>
      </c>
      <c r="B71" t="s">
        <v>170</v>
      </c>
      <c r="G71" s="21">
        <f>+G61/445.60845</f>
        <v>-6.382284716548799</v>
      </c>
      <c r="H71" s="21" t="s">
        <v>16</v>
      </c>
      <c r="I71" s="21">
        <f>+I61/445.60845</f>
        <v>-18.53869692103011</v>
      </c>
      <c r="J71" s="21" t="s">
        <v>16</v>
      </c>
    </row>
    <row r="72" spans="2:9" ht="12.75">
      <c r="B72" t="s">
        <v>62</v>
      </c>
      <c r="G72" s="9"/>
      <c r="I72" s="5"/>
    </row>
    <row r="73" ht="12.75">
      <c r="G73" s="12"/>
    </row>
  </sheetData>
  <printOptions/>
  <pageMargins left="0.64" right="0.38" top="0.33" bottom="0.28" header="0.33" footer="0.22"/>
  <pageSetup fitToHeight="1" fitToWidth="1" horizontalDpi="360" verticalDpi="36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7"/>
  <sheetViews>
    <sheetView tabSelected="1" workbookViewId="0" topLeftCell="A51">
      <selection activeCell="E53" sqref="E53"/>
    </sheetView>
  </sheetViews>
  <sheetFormatPr defaultColWidth="9.140625" defaultRowHeight="12.75"/>
  <cols>
    <col min="1" max="1" width="11.421875" style="0" customWidth="1"/>
    <col min="5" max="5" width="11.421875" style="0" customWidth="1"/>
    <col min="6" max="6" width="13.8515625" style="0" customWidth="1"/>
    <col min="8" max="8" width="16.7109375" style="0" customWidth="1"/>
  </cols>
  <sheetData>
    <row r="1" spans="1:2" ht="12.75">
      <c r="A1" s="23" t="s">
        <v>63</v>
      </c>
      <c r="B1" s="2"/>
    </row>
    <row r="3" spans="5:6" ht="12.75">
      <c r="E3" s="1" t="s">
        <v>64</v>
      </c>
      <c r="F3" s="1" t="s">
        <v>64</v>
      </c>
    </row>
    <row r="4" spans="5:6" ht="12.75">
      <c r="E4" s="1" t="s">
        <v>65</v>
      </c>
      <c r="F4" s="1" t="s">
        <v>66</v>
      </c>
    </row>
    <row r="5" spans="5:6" ht="12.75">
      <c r="E5" s="1" t="s">
        <v>4</v>
      </c>
      <c r="F5" s="1" t="s">
        <v>67</v>
      </c>
    </row>
    <row r="6" spans="5:6" ht="12.75">
      <c r="E6" s="1" t="s">
        <v>8</v>
      </c>
      <c r="F6" s="1" t="s">
        <v>68</v>
      </c>
    </row>
    <row r="7" spans="5:6" ht="12.75">
      <c r="E7" s="1" t="s">
        <v>163</v>
      </c>
      <c r="F7" s="1" t="s">
        <v>69</v>
      </c>
    </row>
    <row r="8" spans="5:6" ht="12.75">
      <c r="E8" s="1" t="s">
        <v>11</v>
      </c>
      <c r="F8" s="1" t="s">
        <v>11</v>
      </c>
    </row>
    <row r="10" spans="1:6" ht="12.75">
      <c r="A10" s="4" t="s">
        <v>70</v>
      </c>
      <c r="E10" s="5">
        <v>93930</v>
      </c>
      <c r="F10" s="5">
        <v>101050</v>
      </c>
    </row>
    <row r="11" spans="5:6" ht="12.75">
      <c r="E11" s="5"/>
      <c r="F11" s="5"/>
    </row>
    <row r="12" spans="1:6" ht="12.75">
      <c r="A12" s="4" t="s">
        <v>71</v>
      </c>
      <c r="E12" s="5">
        <v>0</v>
      </c>
      <c r="F12" s="5">
        <v>0</v>
      </c>
    </row>
    <row r="13" spans="5:6" ht="12.75">
      <c r="E13" s="5"/>
      <c r="F13" s="5"/>
    </row>
    <row r="14" spans="1:6" ht="12.75">
      <c r="A14" s="4" t="s">
        <v>72</v>
      </c>
      <c r="E14" s="5">
        <v>119</v>
      </c>
      <c r="F14" s="5">
        <v>119</v>
      </c>
    </row>
    <row r="15" spans="5:6" ht="12.75">
      <c r="E15" s="5"/>
      <c r="F15" s="5"/>
    </row>
    <row r="16" spans="1:6" ht="12.75">
      <c r="A16" s="4" t="s">
        <v>73</v>
      </c>
      <c r="E16" s="5">
        <v>1173</v>
      </c>
      <c r="F16" s="5">
        <v>1173</v>
      </c>
    </row>
    <row r="17" spans="5:6" ht="12.75">
      <c r="E17" s="5"/>
      <c r="F17" s="5"/>
    </row>
    <row r="18" spans="1:6" ht="12.75">
      <c r="A18" s="4" t="s">
        <v>74</v>
      </c>
      <c r="E18" s="5">
        <v>0</v>
      </c>
      <c r="F18" s="5">
        <v>0</v>
      </c>
    </row>
    <row r="19" spans="5:6" ht="12.75">
      <c r="E19" s="5"/>
      <c r="F19" s="5"/>
    </row>
    <row r="20" spans="1:6" ht="12.75">
      <c r="A20" s="4" t="s">
        <v>75</v>
      </c>
      <c r="E20" s="5">
        <v>0</v>
      </c>
      <c r="F20" s="5">
        <v>0</v>
      </c>
    </row>
    <row r="21" spans="5:6" ht="12.75">
      <c r="E21" s="5"/>
      <c r="F21" s="5"/>
    </row>
    <row r="22" spans="1:6" ht="12.75">
      <c r="A22" s="4" t="s">
        <v>76</v>
      </c>
      <c r="E22" s="5">
        <v>0</v>
      </c>
      <c r="F22" s="5">
        <v>0</v>
      </c>
    </row>
    <row r="23" spans="5:6" ht="12.75">
      <c r="E23" s="5"/>
      <c r="F23" s="5"/>
    </row>
    <row r="24" spans="1:6" ht="12.75">
      <c r="A24" s="4" t="s">
        <v>77</v>
      </c>
      <c r="E24" s="5"/>
      <c r="F24" s="5"/>
    </row>
    <row r="25" spans="1:6" ht="12.75">
      <c r="A25" t="s">
        <v>78</v>
      </c>
      <c r="E25" s="5">
        <v>9740</v>
      </c>
      <c r="F25" s="5">
        <v>9729</v>
      </c>
    </row>
    <row r="26" spans="1:6" ht="12.75">
      <c r="A26" t="s">
        <v>79</v>
      </c>
      <c r="B26" s="3"/>
      <c r="E26" s="5">
        <f>8048-47</f>
        <v>8001</v>
      </c>
      <c r="F26" s="5">
        <f>12095-682-1215+1</f>
        <v>10199</v>
      </c>
    </row>
    <row r="27" spans="1:6" ht="12.75">
      <c r="A27" t="s">
        <v>80</v>
      </c>
      <c r="B27" s="3"/>
      <c r="E27" s="5">
        <f>1528+1662</f>
        <v>3190</v>
      </c>
      <c r="F27" s="5">
        <v>1528</v>
      </c>
    </row>
    <row r="28" spans="1:6" ht="12.75">
      <c r="A28" t="s">
        <v>81</v>
      </c>
      <c r="B28" s="3"/>
      <c r="E28" s="10">
        <v>287</v>
      </c>
      <c r="F28" s="10">
        <v>3</v>
      </c>
    </row>
    <row r="29" spans="1:6" ht="12.75">
      <c r="A29" t="s">
        <v>82</v>
      </c>
      <c r="B29" s="3"/>
      <c r="E29" s="6">
        <v>249</v>
      </c>
      <c r="F29" s="6">
        <f>1482-54</f>
        <v>1428</v>
      </c>
    </row>
    <row r="30" spans="2:6" ht="12.75">
      <c r="B30" s="3"/>
      <c r="E30" s="7">
        <f>SUM(E25:E29)</f>
        <v>21467</v>
      </c>
      <c r="F30" s="7">
        <f>SUM(F25:F29)</f>
        <v>22887</v>
      </c>
    </row>
    <row r="31" ht="12.75">
      <c r="E31" s="5"/>
    </row>
    <row r="32" spans="1:5" ht="12.75">
      <c r="A32" s="4" t="s">
        <v>83</v>
      </c>
      <c r="E32" s="5"/>
    </row>
    <row r="33" spans="1:6" ht="12.75">
      <c r="A33" t="s">
        <v>84</v>
      </c>
      <c r="B33" s="3"/>
      <c r="E33" s="5">
        <v>13129</v>
      </c>
      <c r="F33" s="5">
        <v>14672</v>
      </c>
    </row>
    <row r="34" spans="1:6" ht="12.75">
      <c r="A34" t="s">
        <v>85</v>
      </c>
      <c r="B34" s="3"/>
      <c r="E34" s="5">
        <v>10560</v>
      </c>
      <c r="F34" s="5">
        <v>8153</v>
      </c>
    </row>
    <row r="35" spans="1:7" ht="12.75">
      <c r="A35" t="s">
        <v>86</v>
      </c>
      <c r="B35" s="3"/>
      <c r="E35" s="10">
        <v>20905</v>
      </c>
      <c r="F35" s="10">
        <v>18287</v>
      </c>
      <c r="G35" s="7"/>
    </row>
    <row r="36" spans="1:7" ht="12.75">
      <c r="A36" t="s">
        <v>87</v>
      </c>
      <c r="B36" s="3"/>
      <c r="E36" s="10">
        <v>1005</v>
      </c>
      <c r="F36" s="10">
        <v>1349</v>
      </c>
      <c r="G36" s="7"/>
    </row>
    <row r="37" spans="1:7" ht="12.75">
      <c r="A37" t="s">
        <v>88</v>
      </c>
      <c r="B37" s="3"/>
      <c r="E37" s="10">
        <v>0</v>
      </c>
      <c r="F37" s="10">
        <v>0</v>
      </c>
      <c r="G37" s="7"/>
    </row>
    <row r="38" spans="1:7" ht="12.75">
      <c r="A38" t="s">
        <v>89</v>
      </c>
      <c r="B38" s="3"/>
      <c r="E38" s="6">
        <v>0</v>
      </c>
      <c r="F38" s="6">
        <v>0</v>
      </c>
      <c r="G38" s="7"/>
    </row>
    <row r="39" spans="5:6" ht="12.75">
      <c r="E39" s="5">
        <f>SUM(E33:E38)</f>
        <v>45599</v>
      </c>
      <c r="F39" s="5">
        <f>SUM(F33:F38)</f>
        <v>42461</v>
      </c>
    </row>
    <row r="40" spans="5:6" ht="12.75">
      <c r="E40" s="5"/>
      <c r="F40" s="5"/>
    </row>
    <row r="41" spans="1:6" ht="12.75">
      <c r="A41" t="s">
        <v>90</v>
      </c>
      <c r="E41" s="5">
        <f>+E30-E39</f>
        <v>-24132</v>
      </c>
      <c r="F41" s="5">
        <f>+F30-F39</f>
        <v>-19574</v>
      </c>
    </row>
    <row r="42" spans="5:6" ht="12.75">
      <c r="E42" s="5"/>
      <c r="F42" s="5"/>
    </row>
    <row r="43" spans="5:6" ht="13.5" thickBot="1">
      <c r="E43" s="8">
        <f>+E10+E12+E14+E16+E41</f>
        <v>71090</v>
      </c>
      <c r="F43" s="8">
        <f>+F10+F14+F16+F41</f>
        <v>82768</v>
      </c>
    </row>
    <row r="44" ht="13.5" thickTop="1">
      <c r="E44" s="5"/>
    </row>
    <row r="45" spans="1:6" ht="12.75">
      <c r="A45" t="s">
        <v>91</v>
      </c>
      <c r="E45" s="5"/>
      <c r="F45" s="5"/>
    </row>
    <row r="46" spans="1:6" ht="12.75">
      <c r="A46" t="s">
        <v>92</v>
      </c>
      <c r="E46" s="5">
        <v>44550</v>
      </c>
      <c r="F46" s="5">
        <v>44550</v>
      </c>
    </row>
    <row r="47" spans="1:5" ht="12.75">
      <c r="A47" t="s">
        <v>93</v>
      </c>
      <c r="E47" s="5"/>
    </row>
    <row r="48" spans="1:6" ht="12.75">
      <c r="A48" t="s">
        <v>94</v>
      </c>
      <c r="B48" s="3"/>
      <c r="E48" s="5">
        <v>7283</v>
      </c>
      <c r="F48" s="5">
        <v>7283</v>
      </c>
    </row>
    <row r="49" spans="1:6" ht="12.75">
      <c r="A49" t="s">
        <v>95</v>
      </c>
      <c r="B49" s="3"/>
      <c r="E49" s="5"/>
      <c r="F49" s="5"/>
    </row>
    <row r="50" spans="1:6" ht="12.75">
      <c r="A50" t="s">
        <v>96</v>
      </c>
      <c r="B50" s="3"/>
      <c r="E50" s="10"/>
      <c r="F50" s="10"/>
    </row>
    <row r="51" spans="1:6" ht="12.75">
      <c r="A51" t="s">
        <v>97</v>
      </c>
      <c r="B51" s="3"/>
      <c r="E51" s="10"/>
      <c r="F51" s="10"/>
    </row>
    <row r="52" spans="1:6" ht="12.75">
      <c r="A52" t="s">
        <v>98</v>
      </c>
      <c r="B52" s="3"/>
      <c r="E52" s="10">
        <f>-19470-47</f>
        <v>-19517</v>
      </c>
      <c r="F52" s="10">
        <v>-11256</v>
      </c>
    </row>
    <row r="53" spans="1:6" ht="12.75">
      <c r="A53" t="s">
        <v>99</v>
      </c>
      <c r="B53" s="3"/>
      <c r="E53" s="6"/>
      <c r="F53" s="6"/>
    </row>
    <row r="54" spans="2:6" ht="12.75">
      <c r="B54" s="3"/>
      <c r="E54" s="5">
        <f>SUM(E46:E53)</f>
        <v>32316</v>
      </c>
      <c r="F54" s="5">
        <f>SUM(F46:F53)</f>
        <v>40577</v>
      </c>
    </row>
    <row r="55" spans="2:6" ht="12.75">
      <c r="B55" s="3"/>
      <c r="E55" s="5"/>
      <c r="F55" s="5"/>
    </row>
    <row r="56" spans="1:6" ht="12.75">
      <c r="A56" t="s">
        <v>100</v>
      </c>
      <c r="B56" s="3"/>
      <c r="E56" s="5">
        <v>0</v>
      </c>
      <c r="F56" s="5">
        <v>0</v>
      </c>
    </row>
    <row r="57" spans="2:6" ht="12.75">
      <c r="B57" s="3"/>
      <c r="E57" s="5"/>
      <c r="F57" s="5"/>
    </row>
    <row r="58" spans="1:6" ht="12.75">
      <c r="A58" t="s">
        <v>101</v>
      </c>
      <c r="E58" s="5">
        <v>38221</v>
      </c>
      <c r="F58" s="5">
        <v>40867</v>
      </c>
    </row>
    <row r="59" spans="5:6" ht="12.75">
      <c r="E59" s="5"/>
      <c r="F59" s="5"/>
    </row>
    <row r="60" spans="1:6" ht="12.75">
      <c r="A60" t="s">
        <v>102</v>
      </c>
      <c r="E60" s="5">
        <v>553</v>
      </c>
      <c r="F60" s="5">
        <v>1324</v>
      </c>
    </row>
    <row r="61" spans="5:6" ht="12.75">
      <c r="E61" s="5"/>
      <c r="F61" s="5"/>
    </row>
    <row r="62" spans="1:6" ht="12.75">
      <c r="A62" t="s">
        <v>103</v>
      </c>
      <c r="E62" s="5">
        <v>0</v>
      </c>
      <c r="F62" s="9">
        <v>0</v>
      </c>
    </row>
    <row r="63" spans="5:6" ht="13.5" thickBot="1">
      <c r="E63" s="8">
        <f>SUM(E54:E62)</f>
        <v>71090</v>
      </c>
      <c r="F63" s="8">
        <f>SUM(F54:F62)</f>
        <v>82768</v>
      </c>
    </row>
    <row r="64" ht="13.5" thickTop="1"/>
    <row r="65" spans="1:6" ht="12.75">
      <c r="A65" t="s">
        <v>104</v>
      </c>
      <c r="E65" s="24">
        <f>+E54/E46</f>
        <v>0.7253872053872054</v>
      </c>
      <c r="F65" s="24">
        <f>+F54/F46</f>
        <v>0.9108193041526375</v>
      </c>
    </row>
    <row r="66" ht="12.75">
      <c r="A66" t="s">
        <v>105</v>
      </c>
    </row>
    <row r="68" ht="12.75">
      <c r="A68" t="s">
        <v>106</v>
      </c>
    </row>
    <row r="70" ht="12.75">
      <c r="A70" t="s">
        <v>107</v>
      </c>
    </row>
    <row r="71" ht="12.75">
      <c r="A71" t="s">
        <v>108</v>
      </c>
    </row>
    <row r="74" ht="12.75">
      <c r="A74" t="s">
        <v>109</v>
      </c>
    </row>
    <row r="76" ht="12.75">
      <c r="A76" t="s">
        <v>110</v>
      </c>
    </row>
    <row r="79" ht="12.75">
      <c r="A79" t="s">
        <v>111</v>
      </c>
    </row>
    <row r="81" ht="12.75">
      <c r="A81" t="s">
        <v>112</v>
      </c>
    </row>
    <row r="84" ht="12.75">
      <c r="A84" t="s">
        <v>113</v>
      </c>
    </row>
    <row r="86" spans="1:6" ht="12.75">
      <c r="A86" t="s">
        <v>114</v>
      </c>
      <c r="C86" s="16"/>
      <c r="D86" s="5"/>
      <c r="E86" s="10"/>
      <c r="F86" s="10"/>
    </row>
    <row r="89" ht="12.75">
      <c r="A89" t="s">
        <v>115</v>
      </c>
    </row>
    <row r="91" ht="12.75">
      <c r="A91" t="s">
        <v>116</v>
      </c>
    </row>
    <row r="94" ht="12.75">
      <c r="A94" t="s">
        <v>117</v>
      </c>
    </row>
    <row r="96" ht="12.75">
      <c r="A96" t="s">
        <v>118</v>
      </c>
    </row>
    <row r="97" ht="12.75">
      <c r="A97" t="s">
        <v>119</v>
      </c>
    </row>
    <row r="99" ht="12.75">
      <c r="A99" t="s">
        <v>120</v>
      </c>
    </row>
    <row r="100" ht="12.75">
      <c r="E100" s="1" t="s">
        <v>11</v>
      </c>
    </row>
    <row r="101" spans="2:6" ht="12.75">
      <c r="B101" t="s">
        <v>121</v>
      </c>
      <c r="E101" s="5">
        <v>1173</v>
      </c>
      <c r="F101" s="5"/>
    </row>
    <row r="102" spans="2:6" ht="12.75">
      <c r="B102" t="s">
        <v>122</v>
      </c>
      <c r="E102" s="5">
        <v>1173</v>
      </c>
      <c r="F102" s="5"/>
    </row>
    <row r="103" spans="2:6" ht="12.75">
      <c r="B103" t="s">
        <v>123</v>
      </c>
      <c r="E103" s="22">
        <f>853+243</f>
        <v>1096</v>
      </c>
      <c r="F103" s="5"/>
    </row>
    <row r="106" ht="12.75">
      <c r="A106" t="s">
        <v>124</v>
      </c>
    </row>
    <row r="108" ht="12.75">
      <c r="A108" t="s">
        <v>125</v>
      </c>
    </row>
    <row r="111" ht="12.75">
      <c r="A111" t="s">
        <v>126</v>
      </c>
    </row>
    <row r="113" ht="12.75">
      <c r="A113" t="s">
        <v>165</v>
      </c>
    </row>
    <row r="116" ht="12.75">
      <c r="A116" t="s">
        <v>127</v>
      </c>
    </row>
    <row r="118" ht="12.75">
      <c r="A118" t="s">
        <v>128</v>
      </c>
    </row>
    <row r="119" ht="12.75">
      <c r="A119" t="s">
        <v>129</v>
      </c>
    </row>
    <row r="131" ht="12.75">
      <c r="A131" t="s">
        <v>130</v>
      </c>
    </row>
    <row r="133" ht="12.75">
      <c r="A133" t="s">
        <v>131</v>
      </c>
    </row>
    <row r="134" ht="12.75">
      <c r="A134" t="s">
        <v>132</v>
      </c>
    </row>
    <row r="135" spans="1:6" ht="12.75">
      <c r="A135" t="s">
        <v>133</v>
      </c>
      <c r="E135" s="1" t="s">
        <v>163</v>
      </c>
      <c r="F135" s="1"/>
    </row>
    <row r="136" spans="5:6" ht="12.75">
      <c r="E136" s="1" t="s">
        <v>11</v>
      </c>
      <c r="F136" s="1"/>
    </row>
    <row r="137" spans="2:6" ht="12.75">
      <c r="B137" t="s">
        <v>134</v>
      </c>
      <c r="C137" s="4" t="s">
        <v>135</v>
      </c>
      <c r="E137" s="5">
        <f>6640+13850</f>
        <v>20490</v>
      </c>
      <c r="F137" s="5"/>
    </row>
    <row r="138" spans="3:6" ht="12.75">
      <c r="C138" s="4" t="s">
        <v>136</v>
      </c>
      <c r="E138" s="5">
        <v>415</v>
      </c>
      <c r="F138" s="5"/>
    </row>
    <row r="139" spans="2:6" ht="12.75">
      <c r="B139" t="s">
        <v>137</v>
      </c>
      <c r="C139" s="4" t="s">
        <v>135</v>
      </c>
      <c r="E139" s="25">
        <f>21800+16003</f>
        <v>37803</v>
      </c>
      <c r="F139" s="5"/>
    </row>
    <row r="140" spans="3:6" ht="12.75">
      <c r="C140" s="4" t="s">
        <v>136</v>
      </c>
      <c r="E140" s="5">
        <v>418</v>
      </c>
      <c r="F140" s="5"/>
    </row>
    <row r="141" spans="2:5" ht="13.5" thickBot="1">
      <c r="B141" t="s">
        <v>138</v>
      </c>
      <c r="E141" s="8">
        <f>SUM(E137:E140)</f>
        <v>59126</v>
      </c>
    </row>
    <row r="142" ht="13.5" thickTop="1"/>
    <row r="144" ht="12.75">
      <c r="A144" t="s">
        <v>139</v>
      </c>
    </row>
    <row r="146" ht="12.75">
      <c r="A146" t="s">
        <v>166</v>
      </c>
    </row>
    <row r="149" ht="12.75">
      <c r="A149" t="s">
        <v>140</v>
      </c>
    </row>
    <row r="151" ht="12.75">
      <c r="A151" t="s">
        <v>167</v>
      </c>
    </row>
    <row r="154" ht="12.75">
      <c r="A154" t="s">
        <v>141</v>
      </c>
    </row>
    <row r="156" ht="12.75">
      <c r="A156" t="s">
        <v>168</v>
      </c>
    </row>
    <row r="159" ht="12.75">
      <c r="A159" t="s">
        <v>142</v>
      </c>
    </row>
    <row r="161" ht="12.75">
      <c r="A161" t="s">
        <v>143</v>
      </c>
    </row>
    <row r="162" ht="12.75">
      <c r="A162" t="s">
        <v>144</v>
      </c>
    </row>
    <row r="165" ht="12.75">
      <c r="A165" t="s">
        <v>145</v>
      </c>
    </row>
    <row r="167" ht="12.75">
      <c r="A167" t="s">
        <v>171</v>
      </c>
    </row>
    <row r="168" ht="12.75">
      <c r="A168" t="s">
        <v>175</v>
      </c>
    </row>
    <row r="171" ht="12.75">
      <c r="A171" t="s">
        <v>146</v>
      </c>
    </row>
    <row r="173" ht="12.75">
      <c r="A173" t="s">
        <v>162</v>
      </c>
    </row>
    <row r="174" ht="12.75">
      <c r="A174" t="s">
        <v>172</v>
      </c>
    </row>
    <row r="175" ht="12.75">
      <c r="A175" t="s">
        <v>176</v>
      </c>
    </row>
    <row r="176" ht="12.75">
      <c r="A176" t="s">
        <v>177</v>
      </c>
    </row>
    <row r="177" ht="12.75">
      <c r="A177" t="s">
        <v>178</v>
      </c>
    </row>
    <row r="180" ht="12.75">
      <c r="A180" t="s">
        <v>147</v>
      </c>
    </row>
    <row r="182" ht="12.75">
      <c r="A182" t="s">
        <v>148</v>
      </c>
    </row>
    <row r="183" ht="12.75">
      <c r="A183" t="s">
        <v>149</v>
      </c>
    </row>
    <row r="184" ht="12.75">
      <c r="A184" t="s">
        <v>150</v>
      </c>
    </row>
    <row r="187" ht="12.75">
      <c r="A187" t="s">
        <v>151</v>
      </c>
    </row>
    <row r="189" ht="12.75">
      <c r="A189" t="s">
        <v>152</v>
      </c>
    </row>
    <row r="196" ht="12.75">
      <c r="A196" t="s">
        <v>153</v>
      </c>
    </row>
    <row r="198" ht="12.75">
      <c r="A198" t="s">
        <v>173</v>
      </c>
    </row>
    <row r="199" ht="12.75">
      <c r="A199" t="s">
        <v>180</v>
      </c>
    </row>
    <row r="200" ht="12.75">
      <c r="A200" t="s">
        <v>179</v>
      </c>
    </row>
    <row r="203" ht="12.75">
      <c r="A203" t="s">
        <v>154</v>
      </c>
    </row>
    <row r="205" ht="12.75">
      <c r="A205" t="s">
        <v>155</v>
      </c>
    </row>
    <row r="208" ht="12.75">
      <c r="A208" t="s">
        <v>156</v>
      </c>
    </row>
    <row r="210" ht="12.75">
      <c r="A210" t="s">
        <v>157</v>
      </c>
    </row>
    <row r="219" ht="12.75">
      <c r="A219" t="s">
        <v>158</v>
      </c>
    </row>
    <row r="223" ht="12.75">
      <c r="A223" t="s">
        <v>159</v>
      </c>
    </row>
    <row r="224" ht="12.75">
      <c r="A224" t="s">
        <v>160</v>
      </c>
    </row>
    <row r="226" ht="12.75">
      <c r="A226" t="s">
        <v>161</v>
      </c>
    </row>
    <row r="227" ht="12.75">
      <c r="A227" t="s">
        <v>174</v>
      </c>
    </row>
  </sheetData>
  <printOptions/>
  <pageMargins left="0.76" right="0.75" top="0.69" bottom="0.46" header="0.5" footer="0.13"/>
  <pageSetup horizontalDpi="360" verticalDpi="360" orientation="portrait" paperSize="9" scale="9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KANGKAR RAYA BATU BATA S/B</dc:creator>
  <cp:keywords/>
  <dc:description/>
  <cp:lastModifiedBy>KR</cp:lastModifiedBy>
  <cp:lastPrinted>2002-02-27T07:37:34Z</cp:lastPrinted>
  <dcterms:created xsi:type="dcterms:W3CDTF">1999-10-14T12:41:56Z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